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CRON FIS FIN ginásio P. Alto" sheetId="1" r:id="rId1"/>
  </sheets>
  <externalReferences>
    <externalReference r:id="rId4"/>
  </externalReferences>
  <definedNames>
    <definedName name="_xlnm.Print_Area" localSheetId="0">'CRON FIS FIN ginásio P. Alto'!$A$1:$K$53</definedName>
  </definedNames>
  <calcPr fullCalcOnLoad="1"/>
</workbook>
</file>

<file path=xl/sharedStrings.xml><?xml version="1.0" encoding="utf-8"?>
<sst xmlns="http://schemas.openxmlformats.org/spreadsheetml/2006/main" count="62" uniqueCount="33">
  <si>
    <t>PREFEITURA MUNICIPAL DE POUSO ALTO - MG</t>
  </si>
  <si>
    <t>CRONOGRAMA FÍSICO-FINANCEIRO</t>
  </si>
  <si>
    <t xml:space="preserve">PREFEITURA: Prefeitura Municipal de Pouso Alto </t>
  </si>
  <si>
    <t xml:space="preserve">VALOR DA OBRA : </t>
  </si>
  <si>
    <t>DATA: 01/06/20</t>
  </si>
  <si>
    <t>OBRA: CONCLUSÃO DE UM PREDIO PUBLICO, PARA CRECHE, CEMEI E SECRETARIA DE EDUCAÇÃO.</t>
  </si>
  <si>
    <t xml:space="preserve">LOCAL: RUA TRAVESSA NOEL SOARES - Bairro Centro </t>
  </si>
  <si>
    <t>PRAZO DA OBRA: 04 meses</t>
  </si>
  <si>
    <t>ITEM</t>
  </si>
  <si>
    <t>CÓDIGO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</si>
  <si>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</si>
  <si>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</si>
  <si>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</si>
  <si>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</si>
  <si>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</si>
  <si>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</si>
  <si>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</si>
  <si>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</si>
  <si>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</si>
  <si>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INSTALAÇÃO DA OBRA</t>
  </si>
  <si>
    <t>Físico %</t>
  </si>
  <si>
    <t>Financeiro</t>
  </si>
  <si>
    <t>Fisico %</t>
  </si>
  <si>
    <t>FIsico %</t>
  </si>
  <si>
    <t>financeiro</t>
  </si>
  <si>
    <t>TOTAL</t>
  </si>
  <si>
    <t>Ricardo Augusto Pinto Costa</t>
  </si>
  <si>
    <t>37421/D</t>
  </si>
  <si>
    <t>Observações:</t>
  </si>
  <si>
    <t>Carimbo e assinatura do engenheiro responsável técnico pela elaboração do cronograma</t>
  </si>
  <si>
    <t>CREA</t>
  </si>
  <si>
    <t>Juliano Claudio  da Silva</t>
  </si>
  <si>
    <t>Carimbo e assinatura do prefeito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</si>
</sst>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&quot;-&quot;??_);_(@_)"/>
    <numFmt numFmtId="177" formatCode="_(&quot;R$ &quot;* #,##0.00_);_(&quot;R$ &quot;* \(#,##0.00\);_(&quot;R$ &quot;* &quot;-&quot;??_);_(@_)"/>
    <numFmt numFmtId="178" formatCode="_(&quot;R$ &quot;* #,##0_);_(&quot;R$ &quot;* \(#,##0\);_(&quot;R$ &quot;* &quot;-&quot;_);_(@_)"/>
    <numFmt numFmtId="179" formatCode="_(* #,##0_);_(* \(#,##0\);_(* &quot;-&quot;_);_(@_)"/>
    <numFmt numFmtId="180" formatCode="&quot;R$ &quot;#,##0.00"/>
    <numFmt numFmtId="181" formatCode="&quot;R$&quot;#,##0.00_);[Red]\(&quot;R$&quot;#,##0.00\)"/>
    <numFmt numFmtId="182" formatCode="&quot;R$&quot;\ #,##0.00_);[Red]\(&quot;R$&quot;\ #,###.00\)"/>
  </numFmts>
  <fonts count="48">
    <font>
      <sz val="10"/>
      <name val="Arial"/>
      <family val="2"/>
    </font>
    <font>
      <sz val="10"/>
      <name val="Calibri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5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7.5"/>
      <color indexed="12"/>
      <name val="Arial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3" borderId="1" applyNumberFormat="0" applyAlignment="0" applyProtection="0"/>
    <xf numFmtId="0" fontId="33" fillId="0" borderId="2" applyNumberFormat="0" applyFill="0" applyAlignment="0" applyProtection="0"/>
    <xf numFmtId="0" fontId="0" fillId="4" borderId="3" applyNumberFormat="0" applyFont="0" applyAlignment="0" applyProtection="0"/>
    <xf numFmtId="0" fontId="26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8" borderId="6" applyNumberFormat="0" applyAlignment="0" applyProtection="0"/>
    <xf numFmtId="0" fontId="34" fillId="6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7" applyNumberFormat="0" applyAlignment="0" applyProtection="0"/>
    <xf numFmtId="0" fontId="31" fillId="11" borderId="0" applyNumberFormat="0" applyBorder="0" applyAlignment="0" applyProtection="0"/>
    <xf numFmtId="0" fontId="43" fillId="10" borderId="6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34" fillId="14" borderId="0" applyNumberFormat="0" applyBorder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10" xfId="0" applyFill="1" applyBorder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 vertical="center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180" fontId="4" fillId="32" borderId="15" xfId="0" applyNumberFormat="1" applyFont="1" applyFill="1" applyBorder="1" applyAlignment="1">
      <alignment horizontal="left" vertical="center"/>
    </xf>
    <xf numFmtId="0" fontId="4" fillId="32" borderId="16" xfId="0" applyFont="1" applyFill="1" applyBorder="1" applyAlignment="1">
      <alignment vertical="center"/>
    </xf>
    <xf numFmtId="0" fontId="4" fillId="32" borderId="18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4" fillId="32" borderId="24" xfId="0" applyFont="1" applyFill="1" applyBorder="1" applyAlignment="1">
      <alignment vertical="center" wrapText="1"/>
    </xf>
    <xf numFmtId="49" fontId="6" fillId="32" borderId="24" xfId="0" applyNumberFormat="1" applyFont="1" applyFill="1" applyBorder="1" applyAlignment="1">
      <alignment horizontal="center" vertical="top" wrapText="1"/>
    </xf>
    <xf numFmtId="10" fontId="5" fillId="32" borderId="24" xfId="0" applyNumberFormat="1" applyFont="1" applyFill="1" applyBorder="1" applyAlignment="1">
      <alignment vertical="top" wrapText="1"/>
    </xf>
    <xf numFmtId="10" fontId="6" fillId="32" borderId="24" xfId="0" applyNumberFormat="1" applyFont="1" applyFill="1" applyBorder="1" applyAlignment="1">
      <alignment vertical="top" wrapText="1"/>
    </xf>
    <xf numFmtId="180" fontId="6" fillId="32" borderId="24" xfId="0" applyNumberFormat="1" applyFont="1" applyFill="1" applyBorder="1" applyAlignment="1">
      <alignment vertical="top" wrapText="1"/>
    </xf>
    <xf numFmtId="0" fontId="4" fillId="32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left" vertical="center" wrapText="1"/>
    </xf>
    <xf numFmtId="181" fontId="6" fillId="32" borderId="24" xfId="0" applyNumberFormat="1" applyFont="1" applyFill="1" applyBorder="1" applyAlignment="1">
      <alignment vertical="top" wrapText="1"/>
    </xf>
    <xf numFmtId="182" fontId="6" fillId="32" borderId="24" xfId="0" applyNumberFormat="1" applyFont="1" applyFill="1" applyBorder="1" applyAlignment="1">
      <alignment vertical="top" wrapText="1"/>
    </xf>
    <xf numFmtId="0" fontId="4" fillId="32" borderId="27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center" vertical="top" wrapText="1"/>
    </xf>
    <xf numFmtId="180" fontId="5" fillId="32" borderId="24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4" fillId="32" borderId="28" xfId="0" applyFont="1" applyFill="1" applyBorder="1" applyAlignment="1">
      <alignment wrapText="1"/>
    </xf>
    <xf numFmtId="0" fontId="4" fillId="32" borderId="29" xfId="0" applyFont="1" applyFill="1" applyBorder="1" applyAlignment="1">
      <alignment wrapText="1"/>
    </xf>
    <xf numFmtId="0" fontId="4" fillId="32" borderId="30" xfId="0" applyFont="1" applyFill="1" applyBorder="1" applyAlignment="1">
      <alignment wrapText="1"/>
    </xf>
    <xf numFmtId="0" fontId="0" fillId="32" borderId="23" xfId="0" applyFill="1" applyBorder="1" applyAlignment="1">
      <alignment/>
    </xf>
    <xf numFmtId="0" fontId="4" fillId="32" borderId="31" xfId="0" applyFont="1" applyFill="1" applyBorder="1" applyAlignment="1">
      <alignment wrapText="1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32" borderId="32" xfId="0" applyFont="1" applyFill="1" applyBorder="1" applyAlignment="1">
      <alignment wrapText="1"/>
    </xf>
    <xf numFmtId="0" fontId="4" fillId="32" borderId="33" xfId="0" applyFont="1" applyFill="1" applyBorder="1" applyAlignment="1">
      <alignment/>
    </xf>
    <xf numFmtId="0" fontId="4" fillId="32" borderId="31" xfId="0" applyFont="1" applyFill="1" applyBorder="1" applyAlignment="1">
      <alignment/>
    </xf>
    <xf numFmtId="0" fontId="7" fillId="0" borderId="34" xfId="0" applyFont="1" applyBorder="1" applyAlignment="1">
      <alignment horizontal="center" vertical="center"/>
    </xf>
    <xf numFmtId="0" fontId="0" fillId="32" borderId="0" xfId="0" applyFill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0" fillId="32" borderId="33" xfId="0" applyFill="1" applyBorder="1" applyAlignment="1">
      <alignment/>
    </xf>
    <xf numFmtId="0" fontId="0" fillId="32" borderId="31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35" xfId="0" applyFill="1" applyBorder="1" applyAlignment="1">
      <alignment/>
    </xf>
    <xf numFmtId="0" fontId="5" fillId="32" borderId="31" xfId="0" applyFont="1" applyFill="1" applyBorder="1" applyAlignment="1">
      <alignment/>
    </xf>
    <xf numFmtId="0" fontId="5" fillId="32" borderId="0" xfId="0" applyFont="1" applyFill="1" applyBorder="1" applyAlignment="1">
      <alignment wrapText="1"/>
    </xf>
    <xf numFmtId="0" fontId="4" fillId="32" borderId="0" xfId="0" applyFont="1" applyFill="1" applyBorder="1" applyAlignment="1">
      <alignment horizontal="right"/>
    </xf>
    <xf numFmtId="0" fontId="6" fillId="32" borderId="36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6" fillId="32" borderId="37" xfId="0" applyFont="1" applyFill="1" applyBorder="1" applyAlignment="1">
      <alignment wrapText="1"/>
    </xf>
    <xf numFmtId="0" fontId="0" fillId="32" borderId="37" xfId="0" applyFill="1" applyBorder="1" applyAlignment="1">
      <alignment/>
    </xf>
    <xf numFmtId="0" fontId="0" fillId="32" borderId="38" xfId="0" applyFill="1" applyBorder="1" applyAlignment="1">
      <alignment/>
    </xf>
    <xf numFmtId="0" fontId="0" fillId="32" borderId="39" xfId="0" applyFill="1" applyBorder="1" applyAlignment="1">
      <alignment/>
    </xf>
    <xf numFmtId="0" fontId="2" fillId="32" borderId="40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left" vertical="center"/>
    </xf>
    <xf numFmtId="0" fontId="4" fillId="32" borderId="42" xfId="0" applyFont="1" applyFill="1" applyBorder="1" applyAlignment="1">
      <alignment horizontal="left" vertical="center"/>
    </xf>
    <xf numFmtId="0" fontId="4" fillId="32" borderId="43" xfId="0" applyFont="1" applyFill="1" applyBorder="1" applyAlignment="1">
      <alignment horizontal="left" vertical="center"/>
    </xf>
    <xf numFmtId="0" fontId="4" fillId="32" borderId="44" xfId="0" applyFont="1" applyFill="1" applyBorder="1" applyAlignment="1">
      <alignment horizontal="left" vertical="center"/>
    </xf>
    <xf numFmtId="0" fontId="4" fillId="32" borderId="45" xfId="0" applyFont="1" applyFill="1" applyBorder="1" applyAlignment="1">
      <alignment horizontal="center" vertical="center"/>
    </xf>
    <xf numFmtId="10" fontId="8" fillId="32" borderId="24" xfId="16" applyNumberFormat="1" applyFont="1" applyFill="1" applyBorder="1" applyAlignment="1">
      <alignment vertical="top" wrapText="1"/>
    </xf>
    <xf numFmtId="10" fontId="8" fillId="32" borderId="24" xfId="0" applyNumberFormat="1" applyFont="1" applyFill="1" applyBorder="1" applyAlignment="1">
      <alignment vertical="top" wrapText="1"/>
    </xf>
    <xf numFmtId="10" fontId="0" fillId="32" borderId="0" xfId="0" applyNumberFormat="1" applyFill="1" applyAlignment="1">
      <alignment/>
    </xf>
    <xf numFmtId="180" fontId="8" fillId="32" borderId="24" xfId="0" applyNumberFormat="1" applyFont="1" applyFill="1" applyBorder="1" applyAlignment="1">
      <alignment vertical="top" wrapText="1"/>
    </xf>
    <xf numFmtId="180" fontId="0" fillId="32" borderId="0" xfId="0" applyNumberFormat="1" applyFill="1" applyAlignment="1">
      <alignment/>
    </xf>
    <xf numFmtId="10" fontId="9" fillId="32" borderId="24" xfId="16" applyNumberFormat="1" applyFont="1" applyFill="1" applyBorder="1" applyAlignment="1">
      <alignment vertical="top" wrapText="1"/>
    </xf>
    <xf numFmtId="10" fontId="9" fillId="32" borderId="24" xfId="0" applyNumberFormat="1" applyFont="1" applyFill="1" applyBorder="1" applyAlignment="1">
      <alignment vertical="top" wrapText="1"/>
    </xf>
    <xf numFmtId="181" fontId="0" fillId="32" borderId="0" xfId="0" applyNumberFormat="1" applyFill="1" applyAlignment="1">
      <alignment/>
    </xf>
    <xf numFmtId="10" fontId="10" fillId="32" borderId="24" xfId="0" applyNumberFormat="1" applyFont="1" applyFill="1" applyBorder="1" applyAlignment="1">
      <alignment vertical="top" wrapText="1"/>
    </xf>
    <xf numFmtId="180" fontId="10" fillId="32" borderId="24" xfId="0" applyNumberFormat="1" applyFont="1" applyFill="1" applyBorder="1" applyAlignment="1">
      <alignment vertical="top" wrapText="1"/>
    </xf>
    <xf numFmtId="10" fontId="10" fillId="32" borderId="24" xfId="16" applyNumberFormat="1" applyFont="1" applyFill="1" applyBorder="1" applyAlignment="1">
      <alignment vertical="top" wrapText="1"/>
    </xf>
    <xf numFmtId="4" fontId="0" fillId="32" borderId="0" xfId="0" applyNumberFormat="1" applyFill="1" applyAlignment="1">
      <alignment/>
    </xf>
    <xf numFmtId="10" fontId="6" fillId="32" borderId="24" xfId="16" applyNumberFormat="1" applyFont="1" applyFill="1" applyBorder="1" applyAlignment="1">
      <alignment vertical="top" wrapText="1"/>
    </xf>
    <xf numFmtId="181" fontId="6" fillId="32" borderId="24" xfId="16" applyNumberFormat="1" applyFont="1" applyFill="1" applyBorder="1" applyAlignment="1">
      <alignment vertical="top" wrapText="1"/>
    </xf>
    <xf numFmtId="180" fontId="9" fillId="32" borderId="24" xfId="0" applyNumberFormat="1" applyFont="1" applyFill="1" applyBorder="1" applyAlignment="1">
      <alignment vertical="top" wrapText="1"/>
    </xf>
    <xf numFmtId="0" fontId="0" fillId="32" borderId="29" xfId="0" applyFill="1" applyBorder="1" applyAlignment="1">
      <alignment/>
    </xf>
    <xf numFmtId="0" fontId="0" fillId="32" borderId="46" xfId="0" applyFill="1" applyBorder="1" applyAlignment="1">
      <alignment/>
    </xf>
    <xf numFmtId="0" fontId="6" fillId="32" borderId="47" xfId="0" applyFont="1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0</xdr:rowOff>
    </xdr:from>
    <xdr:to>
      <xdr:col>11</xdr:col>
      <xdr:colOff>0</xdr:colOff>
      <xdr:row>47</xdr:row>
      <xdr:rowOff>76200</xdr:rowOff>
    </xdr:to>
    <xdr:sp>
      <xdr:nvSpPr>
        <xdr:cNvPr id="1" name="TextBox 175"/>
        <xdr:cNvSpPr txBox="1">
          <a:spLocks noChangeArrowheads="1"/>
        </xdr:cNvSpPr>
      </xdr:nvSpPr>
      <xdr:spPr>
        <a:xfrm>
          <a:off x="47625" y="8667750"/>
          <a:ext cx="11934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de Obras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ENGENHARIA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CNPJ-18.1667.212/0001-92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38100</xdr:rowOff>
    </xdr:to>
    <xdr:pic>
      <xdr:nvPicPr>
        <xdr:cNvPr id="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IA%20PREFEITURA%20PROPOSTA%20PARA%20LICITA&#199;&#195;O%20JULIAN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de análise"/>
    </sheetNames>
    <sheetDataSet>
      <sheetData sheetId="0">
        <row r="9">
          <cell r="G9">
            <v>913</v>
          </cell>
        </row>
        <row r="10">
          <cell r="B10" t="str">
            <v>TRABALHOS EM TERRA</v>
          </cell>
        </row>
        <row r="14">
          <cell r="G14">
            <v>2842.690066</v>
          </cell>
        </row>
        <row r="15">
          <cell r="B15" t="str">
            <v>FUNDAÇÕES</v>
          </cell>
        </row>
        <row r="19">
          <cell r="G19">
            <v>8760</v>
          </cell>
        </row>
        <row r="20">
          <cell r="B20" t="str">
            <v>SUPERESTRUTURA</v>
          </cell>
        </row>
        <row r="24">
          <cell r="G24">
            <v>11024</v>
          </cell>
        </row>
        <row r="25">
          <cell r="B25" t="str">
            <v>ALVENARIA</v>
          </cell>
        </row>
        <row r="28">
          <cell r="G28">
            <v>2214</v>
          </cell>
        </row>
        <row r="29">
          <cell r="B29" t="str">
            <v>COBERTURA E FORRO</v>
          </cell>
        </row>
        <row r="36">
          <cell r="G36">
            <v>25577.5</v>
          </cell>
        </row>
        <row r="37">
          <cell r="B37" t="str">
            <v>INSTALAÇÕES HIDRÁULICAS</v>
          </cell>
        </row>
        <row r="55">
          <cell r="G55">
            <v>11304.77</v>
          </cell>
        </row>
        <row r="56">
          <cell r="B56" t="str">
            <v>INSTALAÇÕES SANITÁRIAS</v>
          </cell>
        </row>
        <row r="66">
          <cell r="G66">
            <v>7035.450000000001</v>
          </cell>
        </row>
        <row r="67">
          <cell r="B67" t="str">
            <v>INSTALAÇÃO ELÉTRICA</v>
          </cell>
        </row>
        <row r="74">
          <cell r="G74">
            <v>12832.6</v>
          </cell>
        </row>
        <row r="75">
          <cell r="B75" t="str">
            <v>ESQUADRIAS DE MADEIRA</v>
          </cell>
        </row>
        <row r="80">
          <cell r="G80">
            <v>12733.84</v>
          </cell>
        </row>
        <row r="81">
          <cell r="B81" t="str">
            <v>ESQUADRIAS METÁLICAS</v>
          </cell>
        </row>
        <row r="84">
          <cell r="G84">
            <v>2511</v>
          </cell>
        </row>
        <row r="85">
          <cell r="B85" t="str">
            <v>REVESTIMENTO</v>
          </cell>
        </row>
        <row r="90">
          <cell r="G90">
            <v>513</v>
          </cell>
        </row>
        <row r="91">
          <cell r="B91" t="str">
            <v>VIDROS</v>
          </cell>
        </row>
        <row r="96">
          <cell r="G96">
            <v>6504</v>
          </cell>
        </row>
        <row r="97">
          <cell r="B97" t="str">
            <v>PINTURA</v>
          </cell>
        </row>
        <row r="102">
          <cell r="G102">
            <v>40234.149999999994</v>
          </cell>
        </row>
        <row r="103">
          <cell r="B103" t="str">
            <v>OUTROS</v>
          </cell>
        </row>
        <row r="111">
          <cell r="G111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tabSelected="1" view="pageBreakPreview" zoomScale="89" zoomScaleNormal="75" zoomScaleSheetLayoutView="89" workbookViewId="0" topLeftCell="A1">
      <selection activeCell="M7" sqref="M7"/>
    </sheetView>
  </sheetViews>
  <sheetFormatPr defaultColWidth="9.140625" defaultRowHeight="12.75"/>
  <cols>
    <col min="1" max="1" width="10.57421875" style="1" customWidth="1"/>
    <col min="2" max="2" width="13.00390625" style="1" customWidth="1"/>
    <col min="3" max="3" width="55.00390625" style="1" customWidth="1"/>
    <col min="4" max="4" width="14.421875" style="2" customWidth="1"/>
    <col min="5" max="5" width="13.57421875" style="2" customWidth="1"/>
    <col min="6" max="8" width="12.57421875" style="1" customWidth="1"/>
    <col min="9" max="9" width="12.28125" style="1" customWidth="1"/>
    <col min="10" max="10" width="12.140625" style="1" customWidth="1"/>
    <col min="11" max="11" width="11.00390625" style="1" customWidth="1"/>
    <col min="12" max="12" width="9.140625" style="1" customWidth="1"/>
    <col min="13" max="13" width="14.140625" style="1" bestFit="1" customWidth="1"/>
    <col min="14" max="245" width="9.140625" style="1" customWidth="1"/>
  </cols>
  <sheetData>
    <row r="1" spans="1:11" ht="55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78"/>
    </row>
    <row r="2" spans="1:11" ht="4.5" customHeight="1">
      <c r="A2" s="5"/>
      <c r="B2" s="5"/>
      <c r="C2" s="5"/>
      <c r="F2" s="2"/>
      <c r="G2" s="2"/>
      <c r="H2" s="2"/>
      <c r="I2" s="5"/>
      <c r="J2" s="5"/>
      <c r="K2" s="5"/>
    </row>
    <row r="3" spans="1:11" ht="16.5">
      <c r="A3" s="6"/>
      <c r="B3" s="7"/>
      <c r="C3" s="7"/>
      <c r="D3" s="7"/>
      <c r="E3" s="7"/>
      <c r="F3" s="7"/>
      <c r="G3" s="7"/>
      <c r="H3" s="7"/>
      <c r="I3" s="7"/>
      <c r="J3" s="7"/>
      <c r="K3" s="79"/>
    </row>
    <row r="4" ht="3.75" customHeight="1"/>
    <row r="5" spans="1:11" ht="18" customHeight="1">
      <c r="A5" s="8" t="s">
        <v>1</v>
      </c>
      <c r="B5" s="9"/>
      <c r="C5" s="9"/>
      <c r="D5" s="9"/>
      <c r="E5" s="9"/>
      <c r="F5" s="9"/>
      <c r="G5" s="9"/>
      <c r="H5" s="9"/>
      <c r="I5" s="9"/>
      <c r="J5" s="9"/>
      <c r="K5" s="80"/>
    </row>
    <row r="6" spans="1:11" ht="18" customHeight="1">
      <c r="A6" s="10" t="s">
        <v>2</v>
      </c>
      <c r="B6" s="11"/>
      <c r="C6" s="12"/>
      <c r="D6" s="13" t="s">
        <v>3</v>
      </c>
      <c r="E6" s="11"/>
      <c r="F6" s="14">
        <f>E42</f>
        <v>150000.00006599998</v>
      </c>
      <c r="G6" s="14"/>
      <c r="H6" s="15"/>
      <c r="I6" s="81" t="s">
        <v>4</v>
      </c>
      <c r="J6" s="81"/>
      <c r="K6" s="82"/>
    </row>
    <row r="7" spans="1:11" ht="33" customHeight="1">
      <c r="A7" s="16" t="s">
        <v>5</v>
      </c>
      <c r="B7" s="17"/>
      <c r="C7" s="18"/>
      <c r="D7" s="19" t="s">
        <v>6</v>
      </c>
      <c r="E7" s="19"/>
      <c r="F7" s="19"/>
      <c r="G7" s="19"/>
      <c r="H7" s="19"/>
      <c r="I7" s="83" t="s">
        <v>7</v>
      </c>
      <c r="J7" s="19"/>
      <c r="K7" s="84"/>
    </row>
    <row r="8" spans="1:11" ht="36" customHeight="1">
      <c r="A8" s="20" t="s">
        <v>8</v>
      </c>
      <c r="B8" s="21" t="s">
        <v>9</v>
      </c>
      <c r="C8" s="22" t="s">
        <v>10</v>
      </c>
      <c r="D8" s="23" t="s">
        <v>11</v>
      </c>
      <c r="E8" s="23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85" t="s">
        <v>18</v>
      </c>
    </row>
    <row r="9" spans="1:13" ht="14.25" customHeight="1">
      <c r="A9" s="24">
        <v>1</v>
      </c>
      <c r="B9" s="25"/>
      <c r="C9" s="26" t="s">
        <v>19</v>
      </c>
      <c r="D9" s="27" t="s">
        <v>20</v>
      </c>
      <c r="E9" s="28">
        <f>E10/$E$42</f>
        <v>0.006086666663988534</v>
      </c>
      <c r="F9" s="28">
        <v>0.6</v>
      </c>
      <c r="G9" s="28">
        <v>0.4</v>
      </c>
      <c r="H9" s="29">
        <v>0</v>
      </c>
      <c r="I9" s="86"/>
      <c r="J9" s="87"/>
      <c r="K9" s="87"/>
      <c r="M9" s="88">
        <f>F9+G9+H9</f>
        <v>1</v>
      </c>
    </row>
    <row r="10" spans="1:13" ht="14.25" customHeight="1">
      <c r="A10" s="24"/>
      <c r="B10" s="25"/>
      <c r="C10" s="26"/>
      <c r="D10" s="27" t="s">
        <v>21</v>
      </c>
      <c r="E10" s="30">
        <f>'[1]Planilha de análise'!$G$9</f>
        <v>913</v>
      </c>
      <c r="F10" s="30">
        <f aca="true" t="shared" si="0" ref="F10:K10">F9*$E$10</f>
        <v>547.8</v>
      </c>
      <c r="G10" s="30">
        <f t="shared" si="0"/>
        <v>365.20000000000005</v>
      </c>
      <c r="H10" s="30">
        <f t="shared" si="0"/>
        <v>0</v>
      </c>
      <c r="I10" s="89">
        <f t="shared" si="0"/>
        <v>0</v>
      </c>
      <c r="J10" s="89">
        <f t="shared" si="0"/>
        <v>0</v>
      </c>
      <c r="K10" s="89">
        <f t="shared" si="0"/>
        <v>0</v>
      </c>
      <c r="M10" s="90">
        <f>F10+G10+H10</f>
        <v>913</v>
      </c>
    </row>
    <row r="11" spans="1:13" ht="14.25" customHeight="1">
      <c r="A11" s="24">
        <v>2</v>
      </c>
      <c r="B11" s="25"/>
      <c r="C11" s="31" t="str">
        <f>'[1]Planilha de análise'!$B$10</f>
        <v>TRABALHOS EM TERRA</v>
      </c>
      <c r="D11" s="27" t="s">
        <v>22</v>
      </c>
      <c r="E11" s="28">
        <f>E12/E42</f>
        <v>0.018951267098328114</v>
      </c>
      <c r="F11" s="28">
        <v>0.4</v>
      </c>
      <c r="G11" s="28">
        <v>0.4</v>
      </c>
      <c r="H11" s="28">
        <v>0.2</v>
      </c>
      <c r="I11" s="91"/>
      <c r="J11" s="92"/>
      <c r="K11" s="92"/>
      <c r="M11" s="88">
        <f>F11+G11+H11+I11</f>
        <v>1</v>
      </c>
    </row>
    <row r="12" spans="1:13" ht="14.25" customHeight="1">
      <c r="A12" s="24"/>
      <c r="B12" s="25"/>
      <c r="C12" s="31"/>
      <c r="D12" s="27" t="s">
        <v>21</v>
      </c>
      <c r="E12" s="30">
        <f>'[1]Planilha de análise'!$G$14</f>
        <v>2842.690066</v>
      </c>
      <c r="F12" s="30">
        <f>E12*F11</f>
        <v>1137.0760264</v>
      </c>
      <c r="G12" s="30">
        <f>E12*G11</f>
        <v>1137.0760264</v>
      </c>
      <c r="H12" s="30">
        <f>E12*H11</f>
        <v>568.5380132</v>
      </c>
      <c r="I12" s="89"/>
      <c r="J12" s="89"/>
      <c r="K12" s="89"/>
      <c r="M12" s="90">
        <f>F12+G12+H12+I12</f>
        <v>2842.690066</v>
      </c>
    </row>
    <row r="13" spans="1:13" ht="15" customHeight="1">
      <c r="A13" s="32">
        <v>3</v>
      </c>
      <c r="B13" s="33"/>
      <c r="C13" s="34" t="str">
        <f>'[1]Planilha de análise'!$B$15</f>
        <v>FUNDAÇÕES</v>
      </c>
      <c r="D13" s="27" t="s">
        <v>23</v>
      </c>
      <c r="E13" s="29">
        <f>E14/E42</f>
        <v>0.05839999997430401</v>
      </c>
      <c r="F13" s="28">
        <v>0.3</v>
      </c>
      <c r="G13" s="28">
        <v>0.4</v>
      </c>
      <c r="H13" s="28">
        <v>0.3</v>
      </c>
      <c r="I13" s="89"/>
      <c r="J13" s="89"/>
      <c r="K13" s="89"/>
      <c r="M13" s="88">
        <f>F13+G13+H13</f>
        <v>1</v>
      </c>
    </row>
    <row r="14" spans="1:13" ht="12.75" customHeight="1">
      <c r="A14" s="35"/>
      <c r="B14" s="36"/>
      <c r="C14" s="37"/>
      <c r="D14" s="27" t="s">
        <v>21</v>
      </c>
      <c r="E14" s="30">
        <f>'[1]Planilha de análise'!$G$19</f>
        <v>8760</v>
      </c>
      <c r="F14" s="30">
        <f>E14*F13</f>
        <v>2628</v>
      </c>
      <c r="G14" s="30">
        <f>E14*G13</f>
        <v>3504</v>
      </c>
      <c r="H14" s="30">
        <f>E14*H13</f>
        <v>2628</v>
      </c>
      <c r="I14" s="89"/>
      <c r="J14" s="89"/>
      <c r="K14" s="89"/>
      <c r="M14" s="90">
        <f>F14+G14+H14</f>
        <v>8760</v>
      </c>
    </row>
    <row r="15" spans="1:13" ht="14.25" customHeight="1">
      <c r="A15" s="32">
        <v>4</v>
      </c>
      <c r="B15" s="33"/>
      <c r="C15" s="34" t="str">
        <f>'[1]Planilha de análise'!$B$20</f>
        <v>SUPERESTRUTURA</v>
      </c>
      <c r="D15" s="27" t="s">
        <v>22</v>
      </c>
      <c r="E15" s="29">
        <f>E16/E42</f>
        <v>0.07349333330099628</v>
      </c>
      <c r="F15" s="29">
        <v>0.4</v>
      </c>
      <c r="G15" s="29">
        <v>0.4</v>
      </c>
      <c r="H15" s="29">
        <v>0.2</v>
      </c>
      <c r="I15" s="89"/>
      <c r="J15" s="89"/>
      <c r="K15" s="89"/>
      <c r="M15" s="88">
        <f>F15+G15+H15</f>
        <v>1</v>
      </c>
    </row>
    <row r="16" spans="1:13" ht="14.25" customHeight="1">
      <c r="A16" s="35"/>
      <c r="B16" s="36"/>
      <c r="C16" s="37"/>
      <c r="D16" s="27" t="s">
        <v>24</v>
      </c>
      <c r="E16" s="30">
        <f>'[1]Planilha de análise'!$G$24</f>
        <v>11024</v>
      </c>
      <c r="F16" s="30">
        <f>E16*F15</f>
        <v>4409.6</v>
      </c>
      <c r="G16" s="30">
        <f>E16*G15</f>
        <v>4409.6</v>
      </c>
      <c r="H16" s="30">
        <f>E16*H15</f>
        <v>2204.8</v>
      </c>
      <c r="I16" s="89"/>
      <c r="J16" s="89"/>
      <c r="K16" s="89"/>
      <c r="M16" s="93">
        <f>F16+G16+H16</f>
        <v>11024</v>
      </c>
    </row>
    <row r="17" spans="1:13" ht="14.25" customHeight="1">
      <c r="A17" s="32">
        <v>5</v>
      </c>
      <c r="B17" s="33"/>
      <c r="C17" s="34" t="str">
        <f>'[1]Planilha de análise'!$B$25</f>
        <v>ALVENARIA</v>
      </c>
      <c r="D17" s="27" t="s">
        <v>22</v>
      </c>
      <c r="E17" s="29">
        <f>E18/E42</f>
        <v>0.014759999993505602</v>
      </c>
      <c r="F17" s="29">
        <v>0.2</v>
      </c>
      <c r="G17" s="29">
        <v>0.4</v>
      </c>
      <c r="H17" s="29">
        <v>0.4</v>
      </c>
      <c r="I17" s="29"/>
      <c r="J17" s="89"/>
      <c r="K17" s="89"/>
      <c r="M17" s="88">
        <f>G17+H17+I17</f>
        <v>0.8</v>
      </c>
    </row>
    <row r="18" spans="1:13" ht="14.25" customHeight="1">
      <c r="A18" s="35"/>
      <c r="B18" s="36"/>
      <c r="C18" s="37"/>
      <c r="D18" s="27" t="s">
        <v>21</v>
      </c>
      <c r="E18" s="38">
        <f>'[1]Planilha de análise'!$G$28</f>
        <v>2214</v>
      </c>
      <c r="F18" s="39">
        <f>E18*F17</f>
        <v>442.8</v>
      </c>
      <c r="G18" s="38">
        <f>E18*G17</f>
        <v>885.6</v>
      </c>
      <c r="H18" s="38">
        <f>E18*H17</f>
        <v>885.6</v>
      </c>
      <c r="I18" s="38">
        <f>E18*I17</f>
        <v>0</v>
      </c>
      <c r="J18" s="94"/>
      <c r="K18" s="94"/>
      <c r="M18" s="93">
        <f>G18+H18+I18</f>
        <v>1771.2</v>
      </c>
    </row>
    <row r="19" spans="1:13" ht="14.25" customHeight="1">
      <c r="A19" s="32">
        <v>6</v>
      </c>
      <c r="B19" s="33"/>
      <c r="C19" s="34" t="str">
        <f>'[1]Planilha de análise'!$B$29</f>
        <v>COBERTURA E FORRO</v>
      </c>
      <c r="D19" s="27" t="s">
        <v>22</v>
      </c>
      <c r="E19" s="29">
        <f>E20/E42</f>
        <v>0.17051666659163936</v>
      </c>
      <c r="F19" s="29">
        <v>0.2</v>
      </c>
      <c r="G19" s="29">
        <v>0.3</v>
      </c>
      <c r="H19" s="29">
        <v>0.5</v>
      </c>
      <c r="I19" s="95"/>
      <c r="J19" s="95">
        <f>J18*$E$19</f>
        <v>0</v>
      </c>
      <c r="K19" s="95">
        <f>K18*$E$19</f>
        <v>0</v>
      </c>
      <c r="M19" s="88">
        <f>F19+G19+H19</f>
        <v>1</v>
      </c>
    </row>
    <row r="20" spans="1:13" ht="14.25" customHeight="1">
      <c r="A20" s="35"/>
      <c r="B20" s="36"/>
      <c r="C20" s="40"/>
      <c r="D20" s="27" t="s">
        <v>21</v>
      </c>
      <c r="E20" s="38">
        <f>'[1]Planilha de análise'!$G$36</f>
        <v>25577.5</v>
      </c>
      <c r="F20" s="39">
        <f>E20*F19</f>
        <v>5115.5</v>
      </c>
      <c r="G20" s="38">
        <f>E20*G19</f>
        <v>7673.25</v>
      </c>
      <c r="H20" s="38">
        <f>E20*H19</f>
        <v>12788.75</v>
      </c>
      <c r="I20" s="96"/>
      <c r="J20" s="94"/>
      <c r="K20" s="94"/>
      <c r="L20" s="88"/>
      <c r="M20" s="93">
        <f>G20+H20</f>
        <v>20462</v>
      </c>
    </row>
    <row r="21" spans="1:13" ht="13.5" customHeight="1">
      <c r="A21" s="32">
        <v>7</v>
      </c>
      <c r="B21" s="33"/>
      <c r="C21" s="34" t="str">
        <f>'[1]Planilha de análise'!$B$37</f>
        <v>INSTALAÇÕES HIDRÁULICAS</v>
      </c>
      <c r="D21" s="27" t="s">
        <v>22</v>
      </c>
      <c r="E21" s="29">
        <f>E22/E42</f>
        <v>0.0753651333001727</v>
      </c>
      <c r="F21" s="29">
        <v>0.15</v>
      </c>
      <c r="G21" s="29">
        <v>0.25</v>
      </c>
      <c r="H21" s="29">
        <v>0.3</v>
      </c>
      <c r="I21" s="29">
        <v>0.3</v>
      </c>
      <c r="J21" s="95">
        <f>J20*$E$21</f>
        <v>0</v>
      </c>
      <c r="K21" s="95">
        <f>K20*$E$21</f>
        <v>0</v>
      </c>
      <c r="L21" s="97"/>
      <c r="M21" s="88">
        <f>F21+G21+H21+I21</f>
        <v>1</v>
      </c>
    </row>
    <row r="22" spans="1:13" ht="13.5" customHeight="1">
      <c r="A22" s="41"/>
      <c r="B22" s="36"/>
      <c r="C22" s="37"/>
      <c r="D22" s="27" t="s">
        <v>21</v>
      </c>
      <c r="E22" s="38">
        <f>'[1]Planilha de análise'!$G$55</f>
        <v>11304.77</v>
      </c>
      <c r="F22" s="38">
        <f>E22*F21</f>
        <v>1695.7155</v>
      </c>
      <c r="G22" s="38">
        <f>E22*G21</f>
        <v>2826.1925</v>
      </c>
      <c r="H22" s="38">
        <f>E22*H21</f>
        <v>3391.431</v>
      </c>
      <c r="I22" s="38">
        <f>E22*I21</f>
        <v>3391.431</v>
      </c>
      <c r="J22" s="94"/>
      <c r="K22" s="94"/>
      <c r="M22" s="93">
        <f>F22+G22+H22+I22</f>
        <v>11304.77</v>
      </c>
    </row>
    <row r="23" spans="1:13" ht="13.5" customHeight="1">
      <c r="A23" s="42">
        <v>8</v>
      </c>
      <c r="B23" s="43"/>
      <c r="C23" s="40" t="str">
        <f>'[1]Planilha de análise'!$B$56</f>
        <v>INSTALAÇÕES SANITÁRIAS</v>
      </c>
      <c r="D23" s="27" t="s">
        <v>22</v>
      </c>
      <c r="E23" s="29">
        <f>E24/E42</f>
        <v>0.04690299997936269</v>
      </c>
      <c r="F23" s="29"/>
      <c r="G23" s="29">
        <v>0.2</v>
      </c>
      <c r="H23" s="29">
        <v>0.3</v>
      </c>
      <c r="I23" s="98">
        <v>0.5</v>
      </c>
      <c r="J23" s="94"/>
      <c r="K23" s="94"/>
      <c r="M23" s="88">
        <f>H23+I23</f>
        <v>0.8</v>
      </c>
    </row>
    <row r="24" spans="1:13" ht="13.5" customHeight="1">
      <c r="A24" s="35"/>
      <c r="B24" s="36"/>
      <c r="C24" s="37"/>
      <c r="D24" s="27" t="s">
        <v>21</v>
      </c>
      <c r="E24" s="38">
        <f>'[1]Planilha de análise'!$G$66</f>
        <v>7035.450000000001</v>
      </c>
      <c r="F24" s="29"/>
      <c r="G24" s="39">
        <f>E24*G23</f>
        <v>1407.0900000000001</v>
      </c>
      <c r="H24" s="38">
        <f>E24*H23</f>
        <v>2110.635</v>
      </c>
      <c r="I24" s="99">
        <f>E24*I23</f>
        <v>3517.7250000000004</v>
      </c>
      <c r="J24" s="94"/>
      <c r="K24" s="94"/>
      <c r="M24" s="93">
        <f>H24+I24</f>
        <v>5628.360000000001</v>
      </c>
    </row>
    <row r="25" spans="1:13" ht="13.5" customHeight="1">
      <c r="A25" s="42">
        <v>9</v>
      </c>
      <c r="B25" s="43"/>
      <c r="C25" s="40" t="str">
        <f>'[1]Planilha de análise'!$B$67</f>
        <v>INSTALAÇÃO ELÉTRICA</v>
      </c>
      <c r="D25" s="27" t="s">
        <v>22</v>
      </c>
      <c r="E25" s="29">
        <f>E26/E42</f>
        <v>0.08555066662902439</v>
      </c>
      <c r="F25" s="29">
        <v>0.15</v>
      </c>
      <c r="G25" s="29">
        <v>0.25</v>
      </c>
      <c r="H25" s="29">
        <v>0.35</v>
      </c>
      <c r="I25" s="98">
        <v>0.25</v>
      </c>
      <c r="J25" s="94"/>
      <c r="K25" s="94"/>
      <c r="M25" s="88">
        <f>F25+G25+H25+I25</f>
        <v>1</v>
      </c>
    </row>
    <row r="26" spans="1:13" ht="13.5" customHeight="1">
      <c r="A26" s="35"/>
      <c r="B26" s="36"/>
      <c r="C26" s="37"/>
      <c r="D26" s="27" t="s">
        <v>21</v>
      </c>
      <c r="E26" s="38">
        <f>'[1]Planilha de análise'!$G$74</f>
        <v>12832.6</v>
      </c>
      <c r="F26" s="38">
        <f>E26*F25</f>
        <v>1924.8899999999999</v>
      </c>
      <c r="G26" s="38">
        <f>E26*G25</f>
        <v>3208.15</v>
      </c>
      <c r="H26" s="38">
        <f>E26*H25</f>
        <v>4491.41</v>
      </c>
      <c r="I26" s="99">
        <f>E26*I25</f>
        <v>3208.15</v>
      </c>
      <c r="J26" s="94"/>
      <c r="K26" s="94"/>
      <c r="M26" s="93">
        <f>F26+G26+H26+I26</f>
        <v>12832.6</v>
      </c>
    </row>
    <row r="27" spans="1:13" ht="13.5" customHeight="1">
      <c r="A27" s="42">
        <v>10</v>
      </c>
      <c r="B27" s="43"/>
      <c r="C27" s="40" t="str">
        <f>'[1]Planilha de análise'!$B$75</f>
        <v>ESQUADRIAS DE MADEIRA</v>
      </c>
      <c r="D27" s="27" t="s">
        <v>22</v>
      </c>
      <c r="E27" s="29">
        <f>E28/E42</f>
        <v>0.08489226662931408</v>
      </c>
      <c r="F27" s="29"/>
      <c r="G27" s="29">
        <v>0.3</v>
      </c>
      <c r="H27" s="29">
        <v>0.4</v>
      </c>
      <c r="I27" s="98">
        <v>0.3</v>
      </c>
      <c r="J27" s="94"/>
      <c r="K27" s="94"/>
      <c r="M27" s="88">
        <f>G27+H27+I27</f>
        <v>1</v>
      </c>
    </row>
    <row r="28" spans="1:13" ht="13.5" customHeight="1">
      <c r="A28" s="35"/>
      <c r="B28" s="36"/>
      <c r="C28" s="37"/>
      <c r="D28" s="27" t="s">
        <v>21</v>
      </c>
      <c r="E28" s="38">
        <f>'[1]Planilha de análise'!$G$80</f>
        <v>12733.84</v>
      </c>
      <c r="F28" s="29"/>
      <c r="G28" s="38">
        <f>E28*G27</f>
        <v>3820.152</v>
      </c>
      <c r="H28" s="38">
        <f>E28*H27</f>
        <v>5093.536</v>
      </c>
      <c r="I28" s="99">
        <f>E28*I27</f>
        <v>3820.152</v>
      </c>
      <c r="J28" s="94"/>
      <c r="K28" s="94"/>
      <c r="M28" s="93">
        <f>G28+H28+I28</f>
        <v>12733.84</v>
      </c>
    </row>
    <row r="29" spans="1:13" ht="13.5" customHeight="1">
      <c r="A29" s="42">
        <v>11</v>
      </c>
      <c r="B29" s="43"/>
      <c r="C29" s="40" t="str">
        <f>'[1]Planilha de análise'!$B$81</f>
        <v>ESQUADRIAS METÁLICAS</v>
      </c>
      <c r="D29" s="27" t="s">
        <v>22</v>
      </c>
      <c r="E29" s="29">
        <f>E30/E42</f>
        <v>0.016739999992634404</v>
      </c>
      <c r="F29" s="29"/>
      <c r="G29" s="29">
        <v>0.3</v>
      </c>
      <c r="H29" s="29">
        <v>0.35</v>
      </c>
      <c r="I29" s="98">
        <v>0.35</v>
      </c>
      <c r="J29" s="94"/>
      <c r="K29" s="94"/>
      <c r="M29" s="88">
        <f>F29+G29+H29+I29</f>
        <v>0.9999999999999999</v>
      </c>
    </row>
    <row r="30" spans="1:13" ht="13.5" customHeight="1">
      <c r="A30" s="35"/>
      <c r="B30" s="36"/>
      <c r="C30" s="37"/>
      <c r="D30" s="27" t="s">
        <v>21</v>
      </c>
      <c r="E30" s="38">
        <f>'[1]Planilha de análise'!$G$84</f>
        <v>2511</v>
      </c>
      <c r="F30" s="29"/>
      <c r="G30" s="38">
        <f>E30*G29</f>
        <v>753.3</v>
      </c>
      <c r="H30" s="38">
        <f>E30*H29</f>
        <v>878.8499999999999</v>
      </c>
      <c r="I30" s="99">
        <f>E30*I29</f>
        <v>878.8499999999999</v>
      </c>
      <c r="J30" s="94"/>
      <c r="K30" s="94"/>
      <c r="M30" s="93">
        <f>G30+H30+I30</f>
        <v>2511</v>
      </c>
    </row>
    <row r="31" spans="1:13" ht="13.5" customHeight="1">
      <c r="A31" s="42">
        <v>12</v>
      </c>
      <c r="B31" s="43"/>
      <c r="C31" s="40" t="str">
        <f>'[1]Planilha de análise'!$B$85</f>
        <v>REVESTIMENTO</v>
      </c>
      <c r="D31" s="27" t="s">
        <v>22</v>
      </c>
      <c r="E31" s="29">
        <f>E32/E42</f>
        <v>0.0034199999984952005</v>
      </c>
      <c r="F31" s="29"/>
      <c r="G31" s="29">
        <v>0.2</v>
      </c>
      <c r="H31" s="29">
        <v>0.4</v>
      </c>
      <c r="I31" s="98">
        <v>0.4</v>
      </c>
      <c r="J31" s="94"/>
      <c r="K31" s="94"/>
      <c r="M31" s="88">
        <f>G31+H31+I31</f>
        <v>1</v>
      </c>
    </row>
    <row r="32" spans="1:13" ht="13.5" customHeight="1">
      <c r="A32" s="35"/>
      <c r="B32" s="36"/>
      <c r="C32" s="37"/>
      <c r="D32" s="27" t="s">
        <v>21</v>
      </c>
      <c r="E32" s="38">
        <f>'[1]Planilha de análise'!$G$90</f>
        <v>513</v>
      </c>
      <c r="F32" s="29"/>
      <c r="G32" s="38">
        <f>E32*G31</f>
        <v>102.60000000000001</v>
      </c>
      <c r="H32" s="38">
        <f>E32*H31</f>
        <v>205.20000000000002</v>
      </c>
      <c r="I32" s="99">
        <f>E32*I31</f>
        <v>205.20000000000002</v>
      </c>
      <c r="J32" s="94"/>
      <c r="K32" s="94"/>
      <c r="M32" s="93">
        <f>G32+H32+I32</f>
        <v>513</v>
      </c>
    </row>
    <row r="33" spans="1:13" ht="13.5" customHeight="1">
      <c r="A33" s="42">
        <v>13</v>
      </c>
      <c r="B33" s="43"/>
      <c r="C33" s="40" t="str">
        <f>'[1]Planilha de análise'!$B$91</f>
        <v>VIDROS</v>
      </c>
      <c r="D33" s="27" t="s">
        <v>22</v>
      </c>
      <c r="E33" s="29">
        <f>E34/E42</f>
        <v>0.043359999980921604</v>
      </c>
      <c r="F33" s="29">
        <v>0.25</v>
      </c>
      <c r="G33" s="29">
        <v>0.25</v>
      </c>
      <c r="H33" s="29">
        <v>0.25</v>
      </c>
      <c r="I33" s="98">
        <v>0.25</v>
      </c>
      <c r="J33" s="94"/>
      <c r="K33" s="94"/>
      <c r="M33" s="88">
        <f aca="true" t="shared" si="1" ref="M33:M38">F33+G33+H33+I33</f>
        <v>1</v>
      </c>
    </row>
    <row r="34" spans="1:13" ht="13.5" customHeight="1">
      <c r="A34" s="35"/>
      <c r="B34" s="36"/>
      <c r="C34" s="37"/>
      <c r="D34" s="27" t="s">
        <v>21</v>
      </c>
      <c r="E34" s="38">
        <f>'[1]Planilha de análise'!$G$96</f>
        <v>6504</v>
      </c>
      <c r="F34" s="38">
        <f>E34*F33</f>
        <v>1626</v>
      </c>
      <c r="G34" s="38">
        <f>E34*G33</f>
        <v>1626</v>
      </c>
      <c r="H34" s="38">
        <f>E34*H33</f>
        <v>1626</v>
      </c>
      <c r="I34" s="99">
        <f>E34*I33</f>
        <v>1626</v>
      </c>
      <c r="J34" s="94"/>
      <c r="K34" s="94"/>
      <c r="M34" s="93">
        <f t="shared" si="1"/>
        <v>6504</v>
      </c>
    </row>
    <row r="35" spans="1:13" ht="13.5" customHeight="1">
      <c r="A35" s="42">
        <v>14</v>
      </c>
      <c r="B35" s="43"/>
      <c r="C35" s="40" t="str">
        <f>'[1]Planilha de análise'!$B$97</f>
        <v>PINTURA</v>
      </c>
      <c r="D35" s="27" t="s">
        <v>22</v>
      </c>
      <c r="E35" s="29">
        <f>E36/E42</f>
        <v>0.2682276665486465</v>
      </c>
      <c r="F35" s="29">
        <v>0.2</v>
      </c>
      <c r="G35" s="29">
        <v>0.2</v>
      </c>
      <c r="H35" s="29">
        <v>0.2</v>
      </c>
      <c r="I35" s="98">
        <v>0.4</v>
      </c>
      <c r="J35" s="94"/>
      <c r="K35" s="94"/>
      <c r="M35" s="88">
        <f t="shared" si="1"/>
        <v>1</v>
      </c>
    </row>
    <row r="36" spans="1:13" ht="13.5" customHeight="1">
      <c r="A36" s="35"/>
      <c r="B36" s="36"/>
      <c r="C36" s="37"/>
      <c r="D36" s="27" t="s">
        <v>21</v>
      </c>
      <c r="E36" s="38">
        <f>'[1]Planilha de análise'!$G$102</f>
        <v>40234.149999999994</v>
      </c>
      <c r="F36" s="38">
        <f>E36*F35</f>
        <v>8046.829999999999</v>
      </c>
      <c r="G36" s="38">
        <f>E36*G35</f>
        <v>8046.829999999999</v>
      </c>
      <c r="H36" s="38">
        <f>E36*H35</f>
        <v>8046.829999999999</v>
      </c>
      <c r="I36" s="99">
        <f>E36*I35</f>
        <v>16093.659999999998</v>
      </c>
      <c r="J36" s="94"/>
      <c r="K36" s="94"/>
      <c r="M36" s="93">
        <f t="shared" si="1"/>
        <v>40234.149999999994</v>
      </c>
    </row>
    <row r="37" spans="1:13" ht="13.5" customHeight="1">
      <c r="A37" s="42">
        <v>15</v>
      </c>
      <c r="B37" s="43"/>
      <c r="C37" s="40" t="str">
        <f>'[1]Planilha de análise'!$B$103</f>
        <v>OUTROS</v>
      </c>
      <c r="D37" s="27" t="s">
        <v>22</v>
      </c>
      <c r="E37" s="29">
        <f>E38/E42</f>
        <v>0.03333333331866667</v>
      </c>
      <c r="F37" s="29">
        <v>0.15</v>
      </c>
      <c r="G37" s="29">
        <v>0.2</v>
      </c>
      <c r="H37" s="29">
        <v>0.3</v>
      </c>
      <c r="I37" s="98">
        <v>0.35</v>
      </c>
      <c r="J37" s="94"/>
      <c r="K37" s="94"/>
      <c r="M37" s="88">
        <f t="shared" si="1"/>
        <v>0.9999999999999999</v>
      </c>
    </row>
    <row r="38" spans="1:13" ht="13.5" customHeight="1">
      <c r="A38" s="35"/>
      <c r="B38" s="36"/>
      <c r="C38" s="37"/>
      <c r="D38" s="27" t="s">
        <v>21</v>
      </c>
      <c r="E38" s="38">
        <f>'[1]Planilha de análise'!$G$111</f>
        <v>5000</v>
      </c>
      <c r="F38" s="38">
        <f>E38*F37</f>
        <v>750</v>
      </c>
      <c r="G38" s="38">
        <f>E38*G37</f>
        <v>1000</v>
      </c>
      <c r="H38" s="38">
        <f>E38*H37</f>
        <v>1500</v>
      </c>
      <c r="I38" s="99">
        <f>E38*I37</f>
        <v>1750</v>
      </c>
      <c r="J38" s="94"/>
      <c r="K38" s="94"/>
      <c r="M38" s="93">
        <f t="shared" si="1"/>
        <v>5000</v>
      </c>
    </row>
    <row r="39" spans="1:13" ht="13.5" customHeight="1">
      <c r="A39" s="42">
        <v>16</v>
      </c>
      <c r="B39" s="43"/>
      <c r="C39" s="40">
        <f>'[1]Planilha de análise'!$B$122</f>
        <v>0</v>
      </c>
      <c r="D39" s="27" t="s">
        <v>22</v>
      </c>
      <c r="E39" s="29">
        <f>E40/E42</f>
        <v>0</v>
      </c>
      <c r="F39" s="29"/>
      <c r="G39" s="29"/>
      <c r="H39" s="29">
        <v>0.5</v>
      </c>
      <c r="I39" s="98">
        <v>0.5</v>
      </c>
      <c r="J39" s="94"/>
      <c r="K39" s="94"/>
      <c r="M39" s="88">
        <f>H39+I39</f>
        <v>1</v>
      </c>
    </row>
    <row r="40" spans="1:13" ht="13.5" customHeight="1">
      <c r="A40" s="35"/>
      <c r="B40" s="36"/>
      <c r="C40" s="37"/>
      <c r="D40" s="27" t="s">
        <v>21</v>
      </c>
      <c r="E40" s="38">
        <f>'[1]Planilha de análise'!$I$132</f>
        <v>0</v>
      </c>
      <c r="F40" s="29"/>
      <c r="G40" s="29"/>
      <c r="H40" s="38">
        <f>E40*H39</f>
        <v>0</v>
      </c>
      <c r="I40" s="99">
        <f>E40*I39</f>
        <v>0</v>
      </c>
      <c r="J40" s="94"/>
      <c r="K40" s="94"/>
      <c r="M40" s="93">
        <f>H40+I40</f>
        <v>0</v>
      </c>
    </row>
    <row r="41" spans="1:13" ht="14.25" customHeight="1">
      <c r="A41" s="44" t="s">
        <v>25</v>
      </c>
      <c r="B41" s="44"/>
      <c r="C41" s="44"/>
      <c r="D41" s="45" t="s">
        <v>20</v>
      </c>
      <c r="E41" s="28">
        <f>E9+E11+E13+E15+E17+E19+E21+E23+E25+E27+E29+E31+E33+E35+E37+E39</f>
        <v>1.0000000000000002</v>
      </c>
      <c r="F41" s="28">
        <f aca="true" t="shared" si="2" ref="F41:K41">F42/$E$42</f>
        <v>0.18882807675958233</v>
      </c>
      <c r="G41" s="28">
        <f t="shared" si="2"/>
        <v>0.27176693672308927</v>
      </c>
      <c r="H41" s="28">
        <f t="shared" si="2"/>
        <v>0.30946386661850256</v>
      </c>
      <c r="I41" s="28">
        <f t="shared" si="2"/>
        <v>0.22994111989882593</v>
      </c>
      <c r="J41" s="87">
        <f t="shared" si="2"/>
        <v>0</v>
      </c>
      <c r="K41" s="92">
        <f t="shared" si="2"/>
        <v>0</v>
      </c>
      <c r="M41" s="88">
        <f>F41+G41+H41+I41</f>
        <v>1</v>
      </c>
    </row>
    <row r="42" spans="1:13" ht="15" customHeight="1">
      <c r="A42" s="44"/>
      <c r="B42" s="44"/>
      <c r="C42" s="44"/>
      <c r="D42" s="45" t="s">
        <v>21</v>
      </c>
      <c r="E42" s="46">
        <f>E10+E12+E14+E16+E18+E20+E22+E24+E26+E28+E30+E32+E34+E36+E38+E40</f>
        <v>150000.00006599998</v>
      </c>
      <c r="F42" s="46">
        <f>F10+F12+F14+F16+F18+F20+F22+F26+F34+F36+F38</f>
        <v>28324.2115264</v>
      </c>
      <c r="G42" s="46">
        <f>G10+G12+G14+G16+G18+G20+G22+G24+G26+G28+G30+G32+G34+G36+G38</f>
        <v>40765.0405264</v>
      </c>
      <c r="H42" s="46">
        <f>H12+H14+H16+H18+H20+H22+H24+H26+H28+H30+H32+H34+H36+H38+H40</f>
        <v>46419.58001319999</v>
      </c>
      <c r="I42" s="46">
        <f>I18+I22+I24+I26+I28+I30+I32+I34+I36+I38+I40</f>
        <v>34491.168</v>
      </c>
      <c r="J42" s="89">
        <f>J10+J12+J19+J21</f>
        <v>0</v>
      </c>
      <c r="K42" s="100">
        <f>K10+K12+K19+K21</f>
        <v>0</v>
      </c>
      <c r="M42" s="93">
        <f>F42+G42+H42+I42</f>
        <v>150000.000066</v>
      </c>
    </row>
    <row r="43" spans="1:11" ht="13.5" customHeight="1">
      <c r="A43" s="47"/>
      <c r="B43" s="47"/>
      <c r="C43" s="47"/>
      <c r="D43" s="48"/>
      <c r="E43" s="48"/>
      <c r="F43" s="47"/>
      <c r="G43" s="47"/>
      <c r="H43" s="47"/>
      <c r="I43" s="47"/>
      <c r="J43" s="47"/>
      <c r="K43" s="47"/>
    </row>
    <row r="44" spans="1:11" ht="14.25" customHeight="1">
      <c r="A44" s="49"/>
      <c r="B44" s="50"/>
      <c r="C44" s="50"/>
      <c r="D44" s="50"/>
      <c r="E44" s="50"/>
      <c r="F44" s="50"/>
      <c r="G44" s="51"/>
      <c r="H44" s="52"/>
      <c r="I44" s="101"/>
      <c r="J44" s="101"/>
      <c r="K44" s="102"/>
    </row>
    <row r="45" spans="1:11" ht="13.5" customHeight="1">
      <c r="A45" s="53"/>
      <c r="B45" s="54"/>
      <c r="C45" s="55" t="s">
        <v>26</v>
      </c>
      <c r="D45" s="56"/>
      <c r="E45" s="57"/>
      <c r="F45" s="55" t="s">
        <v>27</v>
      </c>
      <c r="G45" s="56"/>
      <c r="H45" s="58" t="s">
        <v>28</v>
      </c>
      <c r="I45" s="67"/>
      <c r="J45" s="67"/>
      <c r="K45" s="103"/>
    </row>
    <row r="46" spans="1:11" ht="13.5" customHeight="1">
      <c r="A46" s="59"/>
      <c r="B46" s="60" t="s">
        <v>29</v>
      </c>
      <c r="C46" s="60"/>
      <c r="D46" s="61"/>
      <c r="E46" s="62" t="s">
        <v>30</v>
      </c>
      <c r="F46" s="62"/>
      <c r="G46" s="63"/>
      <c r="H46" s="64"/>
      <c r="I46" s="67"/>
      <c r="J46" s="67"/>
      <c r="K46" s="104"/>
    </row>
    <row r="47" spans="1:11" ht="13.5" customHeight="1">
      <c r="A47" s="65"/>
      <c r="B47" s="66"/>
      <c r="C47" s="66"/>
      <c r="D47" s="61"/>
      <c r="E47" s="61"/>
      <c r="F47" s="67"/>
      <c r="G47" s="68"/>
      <c r="H47" s="64"/>
      <c r="I47" s="67"/>
      <c r="J47" s="67"/>
      <c r="K47" s="104"/>
    </row>
    <row r="48" spans="1:11" ht="12.75">
      <c r="A48" s="69"/>
      <c r="B48" s="55" t="s">
        <v>31</v>
      </c>
      <c r="C48" s="56"/>
      <c r="D48" s="70"/>
      <c r="E48" s="70"/>
      <c r="F48" s="71"/>
      <c r="G48" s="68"/>
      <c r="H48" s="64"/>
      <c r="I48" s="67"/>
      <c r="J48" s="67"/>
      <c r="K48" s="104"/>
    </row>
    <row r="49" spans="1:11" ht="13.5">
      <c r="A49" s="72"/>
      <c r="B49" s="73" t="s">
        <v>32</v>
      </c>
      <c r="C49" s="73"/>
      <c r="D49" s="74"/>
      <c r="E49" s="74"/>
      <c r="F49" s="75"/>
      <c r="G49" s="76"/>
      <c r="H49" s="77"/>
      <c r="I49" s="75"/>
      <c r="J49" s="75"/>
      <c r="K49" s="105"/>
    </row>
  </sheetData>
  <sheetProtection/>
  <mergeCells count="65">
    <mergeCell ref="B1:K1"/>
    <mergeCell ref="A3:K3"/>
    <mergeCell ref="A5:K5"/>
    <mergeCell ref="A6:C6"/>
    <mergeCell ref="D6:E6"/>
    <mergeCell ref="F6:G6"/>
    <mergeCell ref="I6:K6"/>
    <mergeCell ref="A7:C7"/>
    <mergeCell ref="D7:H7"/>
    <mergeCell ref="I7:K7"/>
    <mergeCell ref="C45:D45"/>
    <mergeCell ref="F45:G45"/>
    <mergeCell ref="B46:C46"/>
    <mergeCell ref="E46:F46"/>
    <mergeCell ref="B48:C48"/>
    <mergeCell ref="B49:C49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A41:C42"/>
  </mergeCells>
  <printOptions/>
  <pageMargins left="0.3937007874015748" right="0.3937007874015748" top="0.6" bottom="0.1968503937007874" header="0.18" footer="0"/>
  <pageSetup horizontalDpi="300" verticalDpi="300" orientation="landscape" paperSize="9" scale="66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Ricardo</cp:lastModifiedBy>
  <cp:lastPrinted>2019-10-17T17:20:11Z</cp:lastPrinted>
  <dcterms:created xsi:type="dcterms:W3CDTF">2006-09-22T13:55:22Z</dcterms:created>
  <dcterms:modified xsi:type="dcterms:W3CDTF">2020-06-30T18:29:30Z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1033-11.2.0.9431</vt:lpwstr>
  </property>
</Properties>
</file>